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24" activeTab="2"/>
  </bookViews>
  <sheets>
    <sheet name="Исх.данные" sheetId="1" r:id="rId1"/>
    <sheet name="Результаты анализа КФМ" sheetId="2" r:id="rId2"/>
    <sheet name="Рейтинг ГРБС" sheetId="3" r:id="rId3"/>
  </sheets>
  <definedNames/>
  <calcPr fullCalcOnLoad="1"/>
</workbook>
</file>

<file path=xl/sharedStrings.xml><?xml version="1.0" encoding="utf-8"?>
<sst xmlns="http://schemas.openxmlformats.org/spreadsheetml/2006/main" count="249" uniqueCount="105">
  <si>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</si>
  <si>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</si>
  <si>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</si>
  <si>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</si>
  <si>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</si>
  <si>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</si>
  <si>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</si>
  <si>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</si>
  <si>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</si>
  <si>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</si>
  <si>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</si>
  <si>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</si>
  <si>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</si>
  <si>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</si>
  <si>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</si>
  <si>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</si>
  <si>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</si>
  <si>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Количество передвижек в сводной бюджетной росписи, произведенных  ГРБС в отчетном году</t>
  </si>
  <si>
    <t>Доля неиспользованных ГРБС субсидий, субвенций, переданных из областного бюджета, имеющих целевое назначение</t>
  </si>
  <si>
    <t xml:space="preserve">Уровень исполнения расходов ГРБС </t>
  </si>
  <si>
    <t>Своевременное составление  бюджетной росписи ГРБС и внесение изменений в нее</t>
  </si>
  <si>
    <t>Своевременное доведение ГРБС показателей бюджетной росписи по расходам до подведомственных муниципальных учреждений</t>
  </si>
  <si>
    <t>Наличие просроченной кредиторской задолженности на конец отчетного периода</t>
  </si>
  <si>
    <t>Своевременность представления реестра расходных  обязательств ГРБС  (далее - РРО)</t>
  </si>
  <si>
    <t>Качество Порядка составления, утверждения и   ведения бюджетных смет  подведомственных  ГРБС муниципальных  учреждений</t>
  </si>
  <si>
    <t>Оценка качества планирования бюджетных  ассигнований</t>
  </si>
  <si>
    <t>Отклонение объема расходов ГРБС в 4 квартале от среднего объема расходов за 1 - 3 кварталы</t>
  </si>
  <si>
    <t>Соблюдение сроков представления ГРБС годовой  бюджетной отчетности</t>
  </si>
  <si>
    <t>Своевременность представления отчетов о реализации муниципальных целевых программ</t>
  </si>
  <si>
    <t>Количество внесенных изменений в муниципальные целевые программы</t>
  </si>
  <si>
    <t>Наличие правового акта ГРБС об организации внутреннего финансового контроля</t>
  </si>
  <si>
    <t>Организация внутреннего финансового  контроля, осуществляемого ГРБС</t>
  </si>
  <si>
    <t>Средняя 
оценка по
показателю
(SP)</t>
  </si>
  <si>
    <t>ГРБС, получившие  
неудовлетворительную оценку по показателю</t>
  </si>
  <si>
    <t>ГРБС  
получившие
лучшую  
оценку по
показателю</t>
  </si>
  <si>
    <t>ГРБС, к  
которым  
показатель 
неприменим</t>
  </si>
  <si>
    <t>№ п/п</t>
  </si>
  <si>
    <t>Наименование направлений оценки, показателей</t>
  </si>
  <si>
    <t>Наличие на официальном сайте ГО «Александровск-Сахалинский район» информации об утвержденных  целевых программах  а также достигнутых результатов в ходе их реализации</t>
  </si>
  <si>
    <t>Наличие на официальном сайте ГО «Александровск-Сахалинский район» информации об утвержденных  муниципальных заданиях на предоставление услуг (выполнение работ) подведомственных учреждений и отчетов об их исполнении</t>
  </si>
  <si>
    <t>902 Собрание</t>
  </si>
  <si>
    <t>902 Администрация ГО</t>
  </si>
  <si>
    <t>903 Администрация Арково</t>
  </si>
  <si>
    <t>904 Финансовое управление</t>
  </si>
  <si>
    <t>905 КУМС</t>
  </si>
  <si>
    <t>907 Управление социальнй политики</t>
  </si>
  <si>
    <t>908 КСП</t>
  </si>
  <si>
    <t>933 Администрация Мгачи</t>
  </si>
  <si>
    <t>943 Администрация Хоэ</t>
  </si>
  <si>
    <t>953 Администрация Виахту</t>
  </si>
  <si>
    <t>963 Администрация Михайловка</t>
  </si>
  <si>
    <t xml:space="preserve">1. Оценка механизмов планирования расходов бюджета  max 18      </t>
  </si>
  <si>
    <t>2. Оценка результатов исполнения бюджета в части  расходов  max43</t>
  </si>
  <si>
    <t>3. Оценка состояния учета и отчетности max 18</t>
  </si>
  <si>
    <t>4. Оценка организации финансового контроля max 11</t>
  </si>
  <si>
    <t>5. Публикация отдельной информации на сайте Администрации ГО «Александровск-Сахалинский район» max 10</t>
  </si>
  <si>
    <t>не прим.</t>
  </si>
  <si>
    <t>средняя оценка по показателю</t>
  </si>
  <si>
    <t>итоговая оценка показателя</t>
  </si>
  <si>
    <t>максимальная оценка 100</t>
  </si>
  <si>
    <t>нет</t>
  </si>
  <si>
    <t>Все ГРБС</t>
  </si>
  <si>
    <t>Адм.ГО</t>
  </si>
  <si>
    <t>Адм.ГО, УСП</t>
  </si>
  <si>
    <t>Все ГРБС, за исключением Адм.ГО, УСП</t>
  </si>
  <si>
    <t>Сводный рейтинг</t>
  </si>
  <si>
    <t xml:space="preserve">главных распорядителей бюджетных средств </t>
  </si>
  <si>
    <t>по качеству финансового менеджмента</t>
  </si>
  <si>
    <t xml:space="preserve">Q=КФМ/МАХ </t>
  </si>
  <si>
    <t>Наименование ГРБС</t>
  </si>
  <si>
    <t>Рейтинговая оценка R (R=КФМ:МАХ*5)</t>
  </si>
  <si>
    <t>Суммарная оценка качества финансового менеджмента (КФМ)</t>
  </si>
  <si>
    <t>Максимальная оценка качества финансового менеджмента (МАХ)</t>
  </si>
  <si>
    <t>Собрание ГО "АСР"</t>
  </si>
  <si>
    <t>Финансовое управление</t>
  </si>
  <si>
    <t>Михайловская сельск.админ.</t>
  </si>
  <si>
    <t>Арковская сельская адм</t>
  </si>
  <si>
    <t>КУМС</t>
  </si>
  <si>
    <t>КСП</t>
  </si>
  <si>
    <t>Мгачинская сельская адм.</t>
  </si>
  <si>
    <t>Хоэнская сельская адм.</t>
  </si>
  <si>
    <t>Виахтинская сельская адм.</t>
  </si>
  <si>
    <t>Администрация ГО "АСР"</t>
  </si>
  <si>
    <t>Управление социальной политики</t>
  </si>
  <si>
    <t>Оценка среднего уровня качества финансового менеджмента ГРБС (MR)</t>
  </si>
  <si>
    <t>х</t>
  </si>
  <si>
    <t>макс.оценка</t>
  </si>
  <si>
    <t>суммар.оценка</t>
  </si>
  <si>
    <t>рейтинг</t>
  </si>
  <si>
    <t>ФУ, КУМС</t>
  </si>
  <si>
    <t>ФУ, Собрание, УСП, КУМС, все с/адм.</t>
  </si>
  <si>
    <t>Собрание, ФУ, КСП, УСП</t>
  </si>
  <si>
    <t>КУМС, адм.ГО, все сельские адм.</t>
  </si>
  <si>
    <t>Адм.ГО, ФУ, УСП</t>
  </si>
  <si>
    <t>Собрание, КСП, КУМС, все с/адм.</t>
  </si>
  <si>
    <t>Адм.ГО ,УСП</t>
  </si>
  <si>
    <t>ФУ</t>
  </si>
  <si>
    <t>УСП</t>
  </si>
  <si>
    <t>Все ГРБС, за исключением УСП</t>
  </si>
  <si>
    <t>Собрание, КСП,ФУ,  с/адм.Мгачи, Хоэ, Виахту, Михайловка</t>
  </si>
  <si>
    <t>все с/адм., Собрание, КСП</t>
  </si>
  <si>
    <t>5. Публикация отдельной информации на официальном сайте ГО «Александровск-Сахалинский район» max 10</t>
  </si>
  <si>
    <t>Исходные данные за 2017г</t>
  </si>
  <si>
    <t>Результаты анализа качества финансового менеджмента за 2017 год</t>
  </si>
  <si>
    <t>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</si>
</sst>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172" fontId="44" fillId="0" borderId="10" xfId="0" applyNumberFormat="1" applyFont="1" applyFill="1" applyBorder="1" applyAlignment="1">
      <alignment textRotation="90" wrapText="1"/>
    </xf>
    <xf numFmtId="0" fontId="44" fillId="0" borderId="10" xfId="0" applyFont="1" applyBorder="1" applyAlignment="1">
      <alignment horizontal="center"/>
    </xf>
    <xf numFmtId="17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wrapText="1"/>
    </xf>
    <xf numFmtId="172" fontId="46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0" fontId="44" fillId="0" borderId="10" xfId="0" applyFont="1" applyFill="1" applyBorder="1" applyAlignment="1">
      <alignment textRotation="90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172" fontId="4" fillId="0" borderId="10" xfId="0" applyNumberFormat="1" applyFont="1" applyBorder="1" applyAlignment="1">
      <alignment/>
    </xf>
    <xf numFmtId="0" fontId="46" fillId="6" borderId="10" xfId="0" applyFont="1" applyFill="1" applyBorder="1" applyAlignment="1">
      <alignment/>
    </xf>
    <xf numFmtId="172" fontId="46" fillId="6" borderId="10" xfId="0" applyNumberFormat="1" applyFont="1" applyFill="1" applyBorder="1" applyAlignment="1">
      <alignment/>
    </xf>
    <xf numFmtId="172" fontId="4" fillId="6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wrapText="1"/>
    </xf>
    <xf numFmtId="0" fontId="4" fillId="6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172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1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2" sqref="C22"/>
    </sheetView>
  </sheetViews>
  <sheetFormatPr defaultColWidth="9.140625" defaultRowHeight="15"/>
  <cols>
    <col min="1" max="1" width="9.140625" style="1" customWidth="1"/>
    <col min="2" max="2" width="68.57421875" style="1" customWidth="1"/>
    <col min="3" max="3" width="16.7109375" style="13" customWidth="1"/>
    <col min="4" max="14" width="9.140625" style="1" customWidth="1"/>
    <col min="15" max="16" width="9.140625" style="2" customWidth="1"/>
    <col min="17" max="17" width="9.140625" style="1" customWidth="1"/>
  </cols>
  <sheetData>
    <row r="1" ht="15.75">
      <c r="B1" s="9" t="s">
        <v>102</v>
      </c>
    </row>
    <row r="3" spans="1:16" ht="114.75">
      <c r="A3" s="3" t="s">
        <v>36</v>
      </c>
      <c r="B3" s="4" t="s">
        <v>37</v>
      </c>
      <c r="C3" s="14"/>
      <c r="D3" s="37" t="s">
        <v>40</v>
      </c>
      <c r="E3" s="37" t="s">
        <v>41</v>
      </c>
      <c r="F3" s="37" t="s">
        <v>42</v>
      </c>
      <c r="G3" s="37" t="s">
        <v>43</v>
      </c>
      <c r="H3" s="37" t="s">
        <v>44</v>
      </c>
      <c r="I3" s="37" t="s">
        <v>45</v>
      </c>
      <c r="J3" s="37" t="s">
        <v>46</v>
      </c>
      <c r="K3" s="37" t="s">
        <v>47</v>
      </c>
      <c r="L3" s="37" t="s">
        <v>48</v>
      </c>
      <c r="M3" s="37" t="s">
        <v>49</v>
      </c>
      <c r="N3" s="37" t="s">
        <v>50</v>
      </c>
      <c r="O3" s="5" t="s">
        <v>57</v>
      </c>
      <c r="P3" s="5" t="s">
        <v>58</v>
      </c>
    </row>
    <row r="4" spans="1:17" ht="15.75">
      <c r="A4" s="6">
        <v>1</v>
      </c>
      <c r="B4" s="6">
        <v>2</v>
      </c>
      <c r="C4" s="15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7"/>
      <c r="P4" s="7"/>
      <c r="Q4" s="8"/>
    </row>
    <row r="5" spans="1:17" ht="15.75">
      <c r="A5" s="31" t="s">
        <v>51</v>
      </c>
      <c r="B5" s="31"/>
      <c r="C5" s="32"/>
      <c r="D5" s="39">
        <f aca="true" t="shared" si="0" ref="D5:N5">SUM(D6:D8)</f>
        <v>12</v>
      </c>
      <c r="E5" s="39">
        <f t="shared" si="0"/>
        <v>6</v>
      </c>
      <c r="F5" s="39">
        <f t="shared" si="0"/>
        <v>12</v>
      </c>
      <c r="G5" s="39">
        <f t="shared" si="0"/>
        <v>18</v>
      </c>
      <c r="H5" s="39">
        <f t="shared" si="0"/>
        <v>15</v>
      </c>
      <c r="I5" s="39">
        <f t="shared" si="0"/>
        <v>12</v>
      </c>
      <c r="J5" s="39">
        <f t="shared" si="0"/>
        <v>12</v>
      </c>
      <c r="K5" s="39">
        <f t="shared" si="0"/>
        <v>12</v>
      </c>
      <c r="L5" s="39">
        <f t="shared" si="0"/>
        <v>12</v>
      </c>
      <c r="M5" s="39">
        <f t="shared" si="0"/>
        <v>12</v>
      </c>
      <c r="N5" s="39">
        <f t="shared" si="0"/>
        <v>12</v>
      </c>
      <c r="O5" s="35">
        <f aca="true" t="shared" si="1" ref="O5:O11">SUM(D5:N5)/11</f>
        <v>12.272727272727273</v>
      </c>
      <c r="P5" s="35">
        <f aca="true" t="shared" si="2" ref="P5:P26">SUM(D5:N5)</f>
        <v>135</v>
      </c>
      <c r="Q5" s="33"/>
    </row>
    <row r="6" spans="1:17" s="55" customFormat="1" ht="31.5">
      <c r="A6" s="49" t="s">
        <v>0</v>
      </c>
      <c r="B6" s="50" t="s">
        <v>23</v>
      </c>
      <c r="C6" s="51"/>
      <c r="D6" s="52">
        <v>6</v>
      </c>
      <c r="E6" s="52">
        <v>6</v>
      </c>
      <c r="F6" s="52">
        <v>6</v>
      </c>
      <c r="G6" s="52">
        <v>6</v>
      </c>
      <c r="H6" s="52">
        <v>6</v>
      </c>
      <c r="I6" s="52">
        <v>6</v>
      </c>
      <c r="J6" s="52">
        <v>6</v>
      </c>
      <c r="K6" s="52">
        <v>6</v>
      </c>
      <c r="L6" s="52">
        <v>6</v>
      </c>
      <c r="M6" s="52">
        <v>6</v>
      </c>
      <c r="N6" s="52">
        <v>6</v>
      </c>
      <c r="O6" s="53">
        <f t="shared" si="1"/>
        <v>6</v>
      </c>
      <c r="P6" s="53">
        <f t="shared" si="2"/>
        <v>66</v>
      </c>
      <c r="Q6" s="54"/>
    </row>
    <row r="7" spans="1:16" ht="31.5">
      <c r="A7" s="10" t="s">
        <v>1</v>
      </c>
      <c r="B7" s="11" t="s">
        <v>17</v>
      </c>
      <c r="D7" s="38">
        <v>6</v>
      </c>
      <c r="E7" s="38">
        <v>0</v>
      </c>
      <c r="F7" s="38">
        <v>6</v>
      </c>
      <c r="G7" s="38">
        <v>6</v>
      </c>
      <c r="H7" s="38">
        <v>3</v>
      </c>
      <c r="I7" s="38">
        <v>0</v>
      </c>
      <c r="J7" s="38">
        <v>6</v>
      </c>
      <c r="K7" s="38">
        <v>6</v>
      </c>
      <c r="L7" s="38">
        <v>6</v>
      </c>
      <c r="M7" s="38">
        <v>6</v>
      </c>
      <c r="N7" s="38">
        <v>6</v>
      </c>
      <c r="O7" s="7">
        <f t="shared" si="1"/>
        <v>4.636363636363637</v>
      </c>
      <c r="P7" s="7">
        <f t="shared" si="2"/>
        <v>51</v>
      </c>
    </row>
    <row r="8" spans="1:16" ht="31.5">
      <c r="A8" s="10" t="s">
        <v>2</v>
      </c>
      <c r="B8" s="11" t="s">
        <v>18</v>
      </c>
      <c r="C8" s="16"/>
      <c r="D8" s="38" t="s">
        <v>56</v>
      </c>
      <c r="E8" s="38">
        <v>0</v>
      </c>
      <c r="F8" s="38" t="s">
        <v>56</v>
      </c>
      <c r="G8" s="38">
        <v>6</v>
      </c>
      <c r="H8" s="38">
        <v>6</v>
      </c>
      <c r="I8" s="38">
        <v>6</v>
      </c>
      <c r="J8" s="38" t="s">
        <v>56</v>
      </c>
      <c r="K8" s="38" t="s">
        <v>56</v>
      </c>
      <c r="L8" s="38" t="s">
        <v>56</v>
      </c>
      <c r="M8" s="38" t="s">
        <v>56</v>
      </c>
      <c r="N8" s="38" t="s">
        <v>56</v>
      </c>
      <c r="O8" s="7">
        <f>SUM(D8:N8)/4</f>
        <v>4.5</v>
      </c>
      <c r="P8" s="7">
        <f t="shared" si="2"/>
        <v>18</v>
      </c>
    </row>
    <row r="9" spans="1:17" ht="15.75">
      <c r="A9" s="31" t="s">
        <v>52</v>
      </c>
      <c r="B9" s="31"/>
      <c r="C9" s="34"/>
      <c r="D9" s="39">
        <f>D10+D11+D13+D16</f>
        <v>24</v>
      </c>
      <c r="E9" s="39">
        <f>E10+E11+E12+E13+E14+E15+E16</f>
        <v>31</v>
      </c>
      <c r="F9" s="39">
        <f>F10+F11+F13+F16</f>
        <v>16</v>
      </c>
      <c r="G9" s="39">
        <f>G10+G11+G13+G16</f>
        <v>24</v>
      </c>
      <c r="H9" s="39">
        <f>H10+H11+H13+H16</f>
        <v>16</v>
      </c>
      <c r="I9" s="39">
        <f>I10+I11+I12+I13+I14+I15+I16</f>
        <v>34</v>
      </c>
      <c r="J9" s="39">
        <f>J10+J11+J13+J16</f>
        <v>22</v>
      </c>
      <c r="K9" s="39">
        <f>K10+K11+K13+K16</f>
        <v>19</v>
      </c>
      <c r="L9" s="39">
        <f>L10+L11+L13+L16</f>
        <v>20</v>
      </c>
      <c r="M9" s="39">
        <f>M10+M11+M13+M16</f>
        <v>16</v>
      </c>
      <c r="N9" s="39">
        <f>N10+N11+N13+N16</f>
        <v>16</v>
      </c>
      <c r="O9" s="35">
        <f t="shared" si="1"/>
        <v>21.636363636363637</v>
      </c>
      <c r="P9" s="35">
        <f t="shared" si="2"/>
        <v>238</v>
      </c>
      <c r="Q9" s="33"/>
    </row>
    <row r="10" spans="1:16" ht="15.75">
      <c r="A10" s="10" t="s">
        <v>3</v>
      </c>
      <c r="B10" s="11" t="s">
        <v>19</v>
      </c>
      <c r="C10" s="16"/>
      <c r="D10" s="38">
        <v>6</v>
      </c>
      <c r="E10" s="38">
        <v>3</v>
      </c>
      <c r="F10" s="38">
        <v>4</v>
      </c>
      <c r="G10" s="38">
        <v>6</v>
      </c>
      <c r="H10" s="38">
        <v>4</v>
      </c>
      <c r="I10" s="38">
        <v>4</v>
      </c>
      <c r="J10" s="38">
        <v>4</v>
      </c>
      <c r="K10" s="38">
        <v>4</v>
      </c>
      <c r="L10" s="38">
        <v>4</v>
      </c>
      <c r="M10" s="38">
        <v>4</v>
      </c>
      <c r="N10" s="38">
        <v>4</v>
      </c>
      <c r="O10" s="7">
        <f t="shared" si="1"/>
        <v>4.2727272727272725</v>
      </c>
      <c r="P10" s="7">
        <f t="shared" si="2"/>
        <v>47</v>
      </c>
    </row>
    <row r="11" spans="1:16" ht="31.5">
      <c r="A11" s="10" t="s">
        <v>4</v>
      </c>
      <c r="B11" s="11" t="s">
        <v>22</v>
      </c>
      <c r="C11" s="16"/>
      <c r="D11" s="38">
        <v>6</v>
      </c>
      <c r="E11" s="38">
        <v>6</v>
      </c>
      <c r="F11" s="38">
        <v>6</v>
      </c>
      <c r="G11" s="38">
        <v>6</v>
      </c>
      <c r="H11" s="38">
        <v>6</v>
      </c>
      <c r="I11" s="38">
        <v>6</v>
      </c>
      <c r="J11" s="38">
        <v>6</v>
      </c>
      <c r="K11" s="38">
        <v>6</v>
      </c>
      <c r="L11" s="38">
        <v>6</v>
      </c>
      <c r="M11" s="38">
        <v>6</v>
      </c>
      <c r="N11" s="38">
        <v>6</v>
      </c>
      <c r="O11" s="7">
        <f t="shared" si="1"/>
        <v>6</v>
      </c>
      <c r="P11" s="7">
        <f t="shared" si="2"/>
        <v>66</v>
      </c>
    </row>
    <row r="12" spans="1:16" ht="31.5">
      <c r="A12" s="10" t="s">
        <v>5</v>
      </c>
      <c r="B12" s="11" t="s">
        <v>21</v>
      </c>
      <c r="C12" s="16"/>
      <c r="D12" s="38" t="s">
        <v>56</v>
      </c>
      <c r="E12" s="38">
        <v>6</v>
      </c>
      <c r="F12" s="38" t="s">
        <v>56</v>
      </c>
      <c r="G12" s="38" t="s">
        <v>56</v>
      </c>
      <c r="H12" s="38" t="s">
        <v>56</v>
      </c>
      <c r="I12" s="38">
        <v>6</v>
      </c>
      <c r="J12" s="38" t="s">
        <v>56</v>
      </c>
      <c r="K12" s="38" t="s">
        <v>56</v>
      </c>
      <c r="L12" s="38" t="s">
        <v>56</v>
      </c>
      <c r="M12" s="38" t="s">
        <v>56</v>
      </c>
      <c r="N12" s="38" t="s">
        <v>56</v>
      </c>
      <c r="O12" s="7">
        <f>(E12+I12)/2</f>
        <v>6</v>
      </c>
      <c r="P12" s="7">
        <f t="shared" si="2"/>
        <v>12</v>
      </c>
    </row>
    <row r="13" spans="1:16" ht="31.5">
      <c r="A13" s="10" t="s">
        <v>6</v>
      </c>
      <c r="B13" s="11" t="s">
        <v>20</v>
      </c>
      <c r="C13" s="16"/>
      <c r="D13" s="38">
        <v>6</v>
      </c>
      <c r="E13" s="38">
        <v>6</v>
      </c>
      <c r="F13" s="38">
        <v>6</v>
      </c>
      <c r="G13" s="38">
        <v>6</v>
      </c>
      <c r="H13" s="38">
        <v>6</v>
      </c>
      <c r="I13" s="38">
        <v>6</v>
      </c>
      <c r="J13" s="38">
        <v>6</v>
      </c>
      <c r="K13" s="38">
        <v>6</v>
      </c>
      <c r="L13" s="38">
        <v>6</v>
      </c>
      <c r="M13" s="38">
        <v>6</v>
      </c>
      <c r="N13" s="38">
        <v>6</v>
      </c>
      <c r="O13" s="7">
        <f aca="true" t="shared" si="3" ref="O13:O18">SUM(D13:N13)/11</f>
        <v>6</v>
      </c>
      <c r="P13" s="7">
        <f t="shared" si="2"/>
        <v>66</v>
      </c>
    </row>
    <row r="14" spans="1:16" ht="47.25">
      <c r="A14" s="10" t="s">
        <v>7</v>
      </c>
      <c r="B14" s="11" t="s">
        <v>24</v>
      </c>
      <c r="C14" s="16"/>
      <c r="D14" s="38" t="s">
        <v>56</v>
      </c>
      <c r="E14" s="38">
        <v>6</v>
      </c>
      <c r="F14" s="38" t="s">
        <v>56</v>
      </c>
      <c r="G14" s="38" t="s">
        <v>56</v>
      </c>
      <c r="H14" s="38" t="s">
        <v>56</v>
      </c>
      <c r="I14" s="38">
        <v>6</v>
      </c>
      <c r="J14" s="38" t="s">
        <v>56</v>
      </c>
      <c r="K14" s="38" t="s">
        <v>56</v>
      </c>
      <c r="L14" s="38" t="s">
        <v>56</v>
      </c>
      <c r="M14" s="38" t="s">
        <v>56</v>
      </c>
      <c r="N14" s="38" t="s">
        <v>56</v>
      </c>
      <c r="O14" s="7">
        <f>SUM(D14:N14)/2</f>
        <v>6</v>
      </c>
      <c r="P14" s="7">
        <f t="shared" si="2"/>
        <v>12</v>
      </c>
    </row>
    <row r="15" spans="1:16" ht="15.75">
      <c r="A15" s="10" t="s">
        <v>8</v>
      </c>
      <c r="B15" s="11" t="s">
        <v>25</v>
      </c>
      <c r="C15" s="16"/>
      <c r="D15" s="38" t="s">
        <v>56</v>
      </c>
      <c r="E15" s="38">
        <v>4</v>
      </c>
      <c r="F15" s="38" t="s">
        <v>56</v>
      </c>
      <c r="G15" s="38" t="s">
        <v>56</v>
      </c>
      <c r="H15" s="38" t="s">
        <v>56</v>
      </c>
      <c r="I15" s="38">
        <v>4</v>
      </c>
      <c r="J15" s="38" t="s">
        <v>56</v>
      </c>
      <c r="K15" s="38" t="s">
        <v>56</v>
      </c>
      <c r="L15" s="38" t="s">
        <v>56</v>
      </c>
      <c r="M15" s="38" t="s">
        <v>56</v>
      </c>
      <c r="N15" s="38" t="s">
        <v>56</v>
      </c>
      <c r="O15" s="7">
        <f>SUM(D15:N15)/2</f>
        <v>4</v>
      </c>
      <c r="P15" s="7">
        <f t="shared" si="2"/>
        <v>8</v>
      </c>
    </row>
    <row r="16" spans="1:16" ht="31.5">
      <c r="A16" s="10" t="s">
        <v>9</v>
      </c>
      <c r="B16" s="11" t="s">
        <v>26</v>
      </c>
      <c r="C16" s="16"/>
      <c r="D16" s="38">
        <v>6</v>
      </c>
      <c r="E16" s="38">
        <v>0</v>
      </c>
      <c r="F16" s="38">
        <v>0</v>
      </c>
      <c r="G16" s="38">
        <v>6</v>
      </c>
      <c r="H16" s="38">
        <v>0</v>
      </c>
      <c r="I16" s="38">
        <v>2</v>
      </c>
      <c r="J16" s="38">
        <v>6</v>
      </c>
      <c r="K16" s="38">
        <v>3</v>
      </c>
      <c r="L16" s="38">
        <v>4</v>
      </c>
      <c r="M16" s="38">
        <v>0</v>
      </c>
      <c r="N16" s="38">
        <v>0</v>
      </c>
      <c r="O16" s="7">
        <f>SUM(D16:N16)/11</f>
        <v>2.4545454545454546</v>
      </c>
      <c r="P16" s="7">
        <f t="shared" si="2"/>
        <v>27</v>
      </c>
    </row>
    <row r="17" spans="1:17" ht="15.75">
      <c r="A17" s="31" t="s">
        <v>53</v>
      </c>
      <c r="B17" s="31"/>
      <c r="C17" s="34"/>
      <c r="D17" s="39">
        <f>D18</f>
        <v>6</v>
      </c>
      <c r="E17" s="39">
        <f aca="true" t="shared" si="4" ref="E17:N17">SUM(E18:E20)</f>
        <v>6</v>
      </c>
      <c r="F17" s="39">
        <f t="shared" si="4"/>
        <v>6</v>
      </c>
      <c r="G17" s="39">
        <f t="shared" si="4"/>
        <v>15</v>
      </c>
      <c r="H17" s="39">
        <f t="shared" si="4"/>
        <v>6</v>
      </c>
      <c r="I17" s="39">
        <f t="shared" si="4"/>
        <v>12</v>
      </c>
      <c r="J17" s="39">
        <f t="shared" si="4"/>
        <v>6</v>
      </c>
      <c r="K17" s="39">
        <f t="shared" si="4"/>
        <v>6</v>
      </c>
      <c r="L17" s="39">
        <f t="shared" si="4"/>
        <v>6</v>
      </c>
      <c r="M17" s="39">
        <f t="shared" si="4"/>
        <v>6</v>
      </c>
      <c r="N17" s="39">
        <f t="shared" si="4"/>
        <v>6</v>
      </c>
      <c r="O17" s="35">
        <f t="shared" si="3"/>
        <v>7.363636363636363</v>
      </c>
      <c r="P17" s="35">
        <f t="shared" si="2"/>
        <v>81</v>
      </c>
      <c r="Q17" s="33"/>
    </row>
    <row r="18" spans="1:16" ht="31.5">
      <c r="A18" s="10" t="s">
        <v>10</v>
      </c>
      <c r="B18" s="11" t="s">
        <v>27</v>
      </c>
      <c r="C18" s="16"/>
      <c r="D18" s="38">
        <v>6</v>
      </c>
      <c r="E18" s="38">
        <v>6</v>
      </c>
      <c r="F18" s="38">
        <v>6</v>
      </c>
      <c r="G18" s="38">
        <v>6</v>
      </c>
      <c r="H18" s="38">
        <v>6</v>
      </c>
      <c r="I18" s="38">
        <v>6</v>
      </c>
      <c r="J18" s="38">
        <v>6</v>
      </c>
      <c r="K18" s="38">
        <v>6</v>
      </c>
      <c r="L18" s="38">
        <v>6</v>
      </c>
      <c r="M18" s="38">
        <v>6</v>
      </c>
      <c r="N18" s="38">
        <v>6</v>
      </c>
      <c r="O18" s="7">
        <f t="shared" si="3"/>
        <v>6</v>
      </c>
      <c r="P18" s="7">
        <f t="shared" si="2"/>
        <v>66</v>
      </c>
    </row>
    <row r="19" spans="1:16" ht="31.5">
      <c r="A19" s="10" t="s">
        <v>11</v>
      </c>
      <c r="B19" s="11" t="s">
        <v>28</v>
      </c>
      <c r="C19" s="16"/>
      <c r="D19" s="38" t="s">
        <v>56</v>
      </c>
      <c r="E19" s="38">
        <v>0</v>
      </c>
      <c r="F19" s="38" t="s">
        <v>56</v>
      </c>
      <c r="G19" s="38">
        <v>6</v>
      </c>
      <c r="H19" s="38" t="s">
        <v>56</v>
      </c>
      <c r="I19" s="38">
        <v>6</v>
      </c>
      <c r="J19" s="38" t="s">
        <v>56</v>
      </c>
      <c r="K19" s="38" t="s">
        <v>56</v>
      </c>
      <c r="L19" s="38" t="s">
        <v>56</v>
      </c>
      <c r="M19" s="38" t="s">
        <v>56</v>
      </c>
      <c r="N19" s="38" t="s">
        <v>56</v>
      </c>
      <c r="O19" s="7">
        <f>SUM(D19:N19)/3</f>
        <v>4</v>
      </c>
      <c r="P19" s="7">
        <f t="shared" si="2"/>
        <v>12</v>
      </c>
    </row>
    <row r="20" spans="1:16" ht="31.5">
      <c r="A20" s="10" t="s">
        <v>12</v>
      </c>
      <c r="B20" s="11" t="s">
        <v>29</v>
      </c>
      <c r="C20" s="16"/>
      <c r="D20" s="38" t="s">
        <v>56</v>
      </c>
      <c r="E20" s="38">
        <v>0</v>
      </c>
      <c r="F20" s="38" t="s">
        <v>56</v>
      </c>
      <c r="G20" s="38">
        <v>3</v>
      </c>
      <c r="H20" s="38" t="s">
        <v>56</v>
      </c>
      <c r="I20" s="38">
        <v>0</v>
      </c>
      <c r="J20" s="38" t="s">
        <v>56</v>
      </c>
      <c r="K20" s="38" t="s">
        <v>56</v>
      </c>
      <c r="L20" s="38" t="s">
        <v>56</v>
      </c>
      <c r="M20" s="38" t="s">
        <v>56</v>
      </c>
      <c r="N20" s="38" t="s">
        <v>56</v>
      </c>
      <c r="O20" s="7">
        <f>SUM(D20:N20)/9</f>
        <v>0.3333333333333333</v>
      </c>
      <c r="P20" s="7">
        <f t="shared" si="2"/>
        <v>3</v>
      </c>
    </row>
    <row r="21" spans="1:17" ht="15.75">
      <c r="A21" s="31" t="s">
        <v>54</v>
      </c>
      <c r="B21" s="31"/>
      <c r="C21" s="34"/>
      <c r="D21" s="39">
        <f aca="true" t="shared" si="5" ref="D21:N21">D22+D23</f>
        <v>11</v>
      </c>
      <c r="E21" s="39">
        <f t="shared" si="5"/>
        <v>11</v>
      </c>
      <c r="F21" s="39">
        <f t="shared" si="5"/>
        <v>11</v>
      </c>
      <c r="G21" s="39">
        <f t="shared" si="5"/>
        <v>11</v>
      </c>
      <c r="H21" s="39">
        <f t="shared" si="5"/>
        <v>0</v>
      </c>
      <c r="I21" s="39">
        <f t="shared" si="5"/>
        <v>11</v>
      </c>
      <c r="J21" s="39">
        <f t="shared" si="5"/>
        <v>11</v>
      </c>
      <c r="K21" s="39">
        <f t="shared" si="5"/>
        <v>11</v>
      </c>
      <c r="L21" s="39">
        <f t="shared" si="5"/>
        <v>11</v>
      </c>
      <c r="M21" s="39">
        <f t="shared" si="5"/>
        <v>11</v>
      </c>
      <c r="N21" s="39">
        <f t="shared" si="5"/>
        <v>11</v>
      </c>
      <c r="O21" s="35">
        <f>SUM(D21:N21)/11</f>
        <v>10</v>
      </c>
      <c r="P21" s="35">
        <f t="shared" si="2"/>
        <v>110</v>
      </c>
      <c r="Q21" s="33"/>
    </row>
    <row r="22" spans="1:16" ht="31.5">
      <c r="A22" s="10" t="s">
        <v>13</v>
      </c>
      <c r="B22" s="11" t="s">
        <v>30</v>
      </c>
      <c r="C22" s="16"/>
      <c r="D22" s="38">
        <v>6</v>
      </c>
      <c r="E22" s="38">
        <v>6</v>
      </c>
      <c r="F22" s="38">
        <v>6</v>
      </c>
      <c r="G22" s="38">
        <v>6</v>
      </c>
      <c r="H22" s="38">
        <v>0</v>
      </c>
      <c r="I22" s="38">
        <v>6</v>
      </c>
      <c r="J22" s="38">
        <v>6</v>
      </c>
      <c r="K22" s="38">
        <v>6</v>
      </c>
      <c r="L22" s="38">
        <v>6</v>
      </c>
      <c r="M22" s="38">
        <v>6</v>
      </c>
      <c r="N22" s="38">
        <v>6</v>
      </c>
      <c r="O22" s="7">
        <f>SUM(D22:N22)/11</f>
        <v>5.454545454545454</v>
      </c>
      <c r="P22" s="7">
        <f t="shared" si="2"/>
        <v>60</v>
      </c>
    </row>
    <row r="23" spans="1:16" ht="31.5">
      <c r="A23" s="10" t="s">
        <v>14</v>
      </c>
      <c r="B23" s="11" t="s">
        <v>31</v>
      </c>
      <c r="C23" s="16"/>
      <c r="D23" s="38">
        <v>5</v>
      </c>
      <c r="E23" s="38">
        <v>5</v>
      </c>
      <c r="F23" s="38">
        <v>5</v>
      </c>
      <c r="G23" s="38">
        <v>5</v>
      </c>
      <c r="H23" s="38">
        <v>0</v>
      </c>
      <c r="I23" s="38">
        <v>5</v>
      </c>
      <c r="J23" s="38">
        <v>5</v>
      </c>
      <c r="K23" s="38">
        <v>5</v>
      </c>
      <c r="L23" s="38">
        <v>5</v>
      </c>
      <c r="M23" s="38">
        <v>5</v>
      </c>
      <c r="N23" s="38">
        <v>5</v>
      </c>
      <c r="O23" s="7">
        <f>SUM(D23:N23)/11</f>
        <v>4.545454545454546</v>
      </c>
      <c r="P23" s="7">
        <f t="shared" si="2"/>
        <v>50</v>
      </c>
    </row>
    <row r="24" spans="1:17" ht="36" customHeight="1">
      <c r="A24" s="56" t="s">
        <v>101</v>
      </c>
      <c r="B24" s="57"/>
      <c r="C24" s="34"/>
      <c r="D24" s="39">
        <f aca="true" t="shared" si="6" ref="D24:N24">SUM(D25:D26)</f>
        <v>0</v>
      </c>
      <c r="E24" s="39">
        <f t="shared" si="6"/>
        <v>5</v>
      </c>
      <c r="F24" s="39">
        <f t="shared" si="6"/>
        <v>0</v>
      </c>
      <c r="G24" s="39">
        <f t="shared" si="6"/>
        <v>5</v>
      </c>
      <c r="H24" s="39">
        <f t="shared" si="6"/>
        <v>0</v>
      </c>
      <c r="I24" s="39">
        <f t="shared" si="6"/>
        <v>10</v>
      </c>
      <c r="J24" s="39">
        <f t="shared" si="6"/>
        <v>0</v>
      </c>
      <c r="K24" s="39">
        <f t="shared" si="6"/>
        <v>0</v>
      </c>
      <c r="L24" s="39">
        <f t="shared" si="6"/>
        <v>0</v>
      </c>
      <c r="M24" s="39">
        <f t="shared" si="6"/>
        <v>0</v>
      </c>
      <c r="N24" s="39">
        <f t="shared" si="6"/>
        <v>0</v>
      </c>
      <c r="O24" s="35">
        <f>SUM(D24:N24)/11</f>
        <v>1.8181818181818181</v>
      </c>
      <c r="P24" s="35">
        <f t="shared" si="2"/>
        <v>20</v>
      </c>
      <c r="Q24" s="33"/>
    </row>
    <row r="25" spans="1:16" ht="47.25">
      <c r="A25" s="10" t="s">
        <v>15</v>
      </c>
      <c r="B25" s="11" t="s">
        <v>38</v>
      </c>
      <c r="C25" s="16"/>
      <c r="D25" s="38" t="s">
        <v>56</v>
      </c>
      <c r="E25" s="38">
        <v>5</v>
      </c>
      <c r="F25" s="38" t="s">
        <v>56</v>
      </c>
      <c r="G25" s="38">
        <v>5</v>
      </c>
      <c r="H25" s="38" t="s">
        <v>56</v>
      </c>
      <c r="I25" s="38">
        <v>5</v>
      </c>
      <c r="J25" s="38" t="s">
        <v>56</v>
      </c>
      <c r="K25" s="38" t="s">
        <v>56</v>
      </c>
      <c r="L25" s="38" t="s">
        <v>56</v>
      </c>
      <c r="M25" s="38" t="s">
        <v>56</v>
      </c>
      <c r="N25" s="38" t="s">
        <v>56</v>
      </c>
      <c r="O25" s="7">
        <f>SUM(D25:N25)/3</f>
        <v>5</v>
      </c>
      <c r="P25" s="7">
        <f t="shared" si="2"/>
        <v>15</v>
      </c>
    </row>
    <row r="26" spans="1:16" ht="63">
      <c r="A26" s="10" t="s">
        <v>16</v>
      </c>
      <c r="B26" s="11" t="s">
        <v>39</v>
      </c>
      <c r="C26" s="16"/>
      <c r="D26" s="38" t="s">
        <v>56</v>
      </c>
      <c r="E26" s="38" t="s">
        <v>56</v>
      </c>
      <c r="F26" s="38" t="s">
        <v>56</v>
      </c>
      <c r="G26" s="38" t="s">
        <v>56</v>
      </c>
      <c r="H26" s="38" t="s">
        <v>56</v>
      </c>
      <c r="I26" s="38">
        <v>5</v>
      </c>
      <c r="J26" s="38" t="s">
        <v>56</v>
      </c>
      <c r="K26" s="38" t="s">
        <v>56</v>
      </c>
      <c r="L26" s="38" t="s">
        <v>56</v>
      </c>
      <c r="M26" s="38" t="s">
        <v>56</v>
      </c>
      <c r="N26" s="38" t="s">
        <v>56</v>
      </c>
      <c r="O26" s="7">
        <f>SUM(D26:N26)/3</f>
        <v>1.6666666666666667</v>
      </c>
      <c r="P26" s="7">
        <f t="shared" si="2"/>
        <v>5</v>
      </c>
    </row>
    <row r="27" spans="4:16" ht="15.7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</row>
    <row r="28" spans="2:16" ht="15.75">
      <c r="B28" s="12" t="s">
        <v>59</v>
      </c>
      <c r="C28" s="13" t="s">
        <v>87</v>
      </c>
      <c r="D28" s="42">
        <f aca="true" t="shared" si="7" ref="D28:N28">D5+D9+D17+D21+D24</f>
        <v>53</v>
      </c>
      <c r="E28" s="42">
        <f t="shared" si="7"/>
        <v>59</v>
      </c>
      <c r="F28" s="42">
        <f t="shared" si="7"/>
        <v>45</v>
      </c>
      <c r="G28" s="42">
        <f>G5+G9+G17+G21+G24</f>
        <v>73</v>
      </c>
      <c r="H28" s="42">
        <f>H5+H9+H17+H21+H24</f>
        <v>37</v>
      </c>
      <c r="I28" s="42">
        <f t="shared" si="7"/>
        <v>79</v>
      </c>
      <c r="J28" s="42">
        <f t="shared" si="7"/>
        <v>51</v>
      </c>
      <c r="K28" s="42">
        <f t="shared" si="7"/>
        <v>48</v>
      </c>
      <c r="L28" s="42">
        <f t="shared" si="7"/>
        <v>49</v>
      </c>
      <c r="M28" s="42">
        <f t="shared" si="7"/>
        <v>45</v>
      </c>
      <c r="N28" s="42">
        <f t="shared" si="7"/>
        <v>45</v>
      </c>
      <c r="O28" s="7"/>
      <c r="P28" s="7"/>
    </row>
    <row r="29" spans="3:14" ht="15.75">
      <c r="C29" s="13" t="s">
        <v>86</v>
      </c>
      <c r="D29" s="8">
        <v>53</v>
      </c>
      <c r="E29" s="8">
        <v>95</v>
      </c>
      <c r="F29" s="8">
        <v>53</v>
      </c>
      <c r="G29" s="8">
        <v>76</v>
      </c>
      <c r="H29" s="8">
        <v>59</v>
      </c>
      <c r="I29" s="8">
        <v>100</v>
      </c>
      <c r="J29" s="8">
        <v>53</v>
      </c>
      <c r="K29" s="8">
        <v>53</v>
      </c>
      <c r="L29" s="8">
        <v>53</v>
      </c>
      <c r="M29" s="8">
        <v>53</v>
      </c>
      <c r="N29" s="8">
        <v>53</v>
      </c>
    </row>
    <row r="30" spans="3:14" ht="15.75">
      <c r="C30" s="40" t="s">
        <v>88</v>
      </c>
      <c r="D30" s="41">
        <f aca="true" t="shared" si="8" ref="D30:N30">D28/D29*5</f>
        <v>5</v>
      </c>
      <c r="E30" s="41">
        <f t="shared" si="8"/>
        <v>3.105263157894737</v>
      </c>
      <c r="F30" s="41">
        <f t="shared" si="8"/>
        <v>4.245283018867925</v>
      </c>
      <c r="G30" s="41">
        <f t="shared" si="8"/>
        <v>4.802631578947368</v>
      </c>
      <c r="H30" s="41">
        <f t="shared" si="8"/>
        <v>3.135593220338983</v>
      </c>
      <c r="I30" s="41">
        <f t="shared" si="8"/>
        <v>3.95</v>
      </c>
      <c r="J30" s="41">
        <f t="shared" si="8"/>
        <v>4.811320754716981</v>
      </c>
      <c r="K30" s="41">
        <f t="shared" si="8"/>
        <v>4.528301886792453</v>
      </c>
      <c r="L30" s="41">
        <f t="shared" si="8"/>
        <v>4.622641509433962</v>
      </c>
      <c r="M30" s="41">
        <f t="shared" si="8"/>
        <v>4.245283018867925</v>
      </c>
      <c r="N30" s="41">
        <f t="shared" si="8"/>
        <v>4.245283018867925</v>
      </c>
    </row>
  </sheetData>
  <sheetProtection/>
  <mergeCells count="1"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ignoredErrors>
    <ignoredError sqref="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9.140625" defaultRowHeight="15"/>
  <cols>
    <col min="1" max="1" width="9.140625" style="1" customWidth="1"/>
    <col min="2" max="2" width="68.57421875" style="1" customWidth="1"/>
    <col min="3" max="3" width="14.57421875" style="1" customWidth="1"/>
    <col min="4" max="4" width="16.28125" style="1" customWidth="1"/>
    <col min="5" max="5" width="28.00390625" style="1" customWidth="1"/>
    <col min="6" max="6" width="25.57421875" style="1" customWidth="1"/>
    <col min="22" max="22" width="9.140625" style="9" customWidth="1"/>
    <col min="23" max="16384" width="9.140625" style="1" customWidth="1"/>
  </cols>
  <sheetData>
    <row r="1" spans="2:5" ht="15.75">
      <c r="B1" s="58" t="s">
        <v>103</v>
      </c>
      <c r="C1" s="58"/>
      <c r="D1" s="58"/>
      <c r="E1" s="58"/>
    </row>
    <row r="3" spans="1:6" ht="129.75" customHeight="1">
      <c r="A3" s="3" t="s">
        <v>36</v>
      </c>
      <c r="B3" s="4" t="s">
        <v>37</v>
      </c>
      <c r="C3" s="4" t="s">
        <v>32</v>
      </c>
      <c r="D3" s="4" t="s">
        <v>33</v>
      </c>
      <c r="E3" s="4" t="s">
        <v>34</v>
      </c>
      <c r="F3" s="4" t="s">
        <v>35</v>
      </c>
    </row>
    <row r="4" spans="1:22" s="8" customFormat="1" ht="15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V4" s="30"/>
    </row>
    <row r="5" spans="1:6" s="33" customFormat="1" ht="15.75">
      <c r="A5" s="44" t="s">
        <v>51</v>
      </c>
      <c r="B5" s="44"/>
      <c r="C5" s="45"/>
      <c r="D5" s="44"/>
      <c r="E5" s="44"/>
      <c r="F5" s="44"/>
    </row>
    <row r="6" spans="1:6" ht="31.5">
      <c r="A6" s="10" t="s">
        <v>0</v>
      </c>
      <c r="B6" s="11" t="s">
        <v>23</v>
      </c>
      <c r="C6" s="43">
        <f>'Исх.данные'!O6</f>
        <v>6</v>
      </c>
      <c r="D6" s="26" t="s">
        <v>60</v>
      </c>
      <c r="E6" s="26" t="s">
        <v>61</v>
      </c>
      <c r="F6" s="26" t="s">
        <v>60</v>
      </c>
    </row>
    <row r="7" spans="1:6" ht="47.25">
      <c r="A7" s="10" t="s">
        <v>1</v>
      </c>
      <c r="B7" s="11" t="s">
        <v>17</v>
      </c>
      <c r="C7" s="43">
        <f>'Исх.данные'!O7</f>
        <v>4.636363636363637</v>
      </c>
      <c r="D7" s="26" t="s">
        <v>63</v>
      </c>
      <c r="E7" s="36" t="s">
        <v>99</v>
      </c>
      <c r="F7" s="26" t="s">
        <v>60</v>
      </c>
    </row>
    <row r="8" spans="1:6" ht="31.5">
      <c r="A8" s="10" t="s">
        <v>2</v>
      </c>
      <c r="B8" s="11" t="s">
        <v>18</v>
      </c>
      <c r="C8" s="43">
        <f>'Исх.данные'!O8</f>
        <v>4.5</v>
      </c>
      <c r="D8" s="36" t="s">
        <v>63</v>
      </c>
      <c r="E8" s="36" t="s">
        <v>89</v>
      </c>
      <c r="F8" s="36" t="s">
        <v>100</v>
      </c>
    </row>
    <row r="9" spans="1:6" s="33" customFormat="1" ht="15.75">
      <c r="A9" s="44" t="s">
        <v>52</v>
      </c>
      <c r="B9" s="44"/>
      <c r="C9" s="46"/>
      <c r="D9" s="47"/>
      <c r="E9" s="47"/>
      <c r="F9" s="47"/>
    </row>
    <row r="10" spans="1:6" ht="31.5">
      <c r="A10" s="10" t="s">
        <v>3</v>
      </c>
      <c r="B10" s="11" t="s">
        <v>19</v>
      </c>
      <c r="C10" s="43">
        <f>'Исх.данные'!O10</f>
        <v>4.2727272727272725</v>
      </c>
      <c r="D10" s="36" t="s">
        <v>62</v>
      </c>
      <c r="E10" s="36" t="s">
        <v>90</v>
      </c>
      <c r="F10" s="36" t="s">
        <v>60</v>
      </c>
    </row>
    <row r="11" spans="1:6" ht="31.5">
      <c r="A11" s="10" t="s">
        <v>4</v>
      </c>
      <c r="B11" s="11" t="s">
        <v>22</v>
      </c>
      <c r="C11" s="43">
        <f>'Исх.данные'!O11</f>
        <v>6</v>
      </c>
      <c r="D11" s="36" t="s">
        <v>60</v>
      </c>
      <c r="E11" s="36" t="s">
        <v>61</v>
      </c>
      <c r="F11" s="36" t="s">
        <v>60</v>
      </c>
    </row>
    <row r="12" spans="1:6" ht="47.25">
      <c r="A12" s="10" t="s">
        <v>5</v>
      </c>
      <c r="B12" s="11" t="s">
        <v>21</v>
      </c>
      <c r="C12" s="43">
        <f>'Исх.данные'!O12</f>
        <v>6</v>
      </c>
      <c r="D12" s="36" t="s">
        <v>60</v>
      </c>
      <c r="E12" s="36" t="s">
        <v>63</v>
      </c>
      <c r="F12" s="36" t="s">
        <v>64</v>
      </c>
    </row>
    <row r="13" spans="1:6" ht="31.5">
      <c r="A13" s="10" t="s">
        <v>6</v>
      </c>
      <c r="B13" s="11" t="s">
        <v>20</v>
      </c>
      <c r="C13" s="43">
        <f>'Исх.данные'!O13</f>
        <v>6</v>
      </c>
      <c r="D13" s="36" t="s">
        <v>60</v>
      </c>
      <c r="E13" s="36" t="s">
        <v>61</v>
      </c>
      <c r="F13" s="36" t="s">
        <v>60</v>
      </c>
    </row>
    <row r="14" spans="1:6" ht="47.25">
      <c r="A14" s="10" t="s">
        <v>7</v>
      </c>
      <c r="B14" s="11" t="s">
        <v>24</v>
      </c>
      <c r="C14" s="43">
        <v>6</v>
      </c>
      <c r="D14" s="36" t="s">
        <v>60</v>
      </c>
      <c r="E14" s="36" t="s">
        <v>63</v>
      </c>
      <c r="F14" s="36" t="s">
        <v>64</v>
      </c>
    </row>
    <row r="15" spans="1:6" ht="50.25" customHeight="1">
      <c r="A15" s="10" t="s">
        <v>8</v>
      </c>
      <c r="B15" s="11" t="s">
        <v>25</v>
      </c>
      <c r="C15" s="43">
        <v>4</v>
      </c>
      <c r="D15" s="36" t="s">
        <v>60</v>
      </c>
      <c r="E15" s="36" t="s">
        <v>63</v>
      </c>
      <c r="F15" s="36" t="s">
        <v>64</v>
      </c>
    </row>
    <row r="16" spans="1:6" ht="47.25">
      <c r="A16" s="10" t="s">
        <v>9</v>
      </c>
      <c r="B16" s="11" t="s">
        <v>26</v>
      </c>
      <c r="C16" s="43">
        <f>'Исх.данные'!O16</f>
        <v>2.4545454545454546</v>
      </c>
      <c r="D16" s="36" t="s">
        <v>92</v>
      </c>
      <c r="E16" s="36" t="s">
        <v>91</v>
      </c>
      <c r="F16" s="36" t="s">
        <v>60</v>
      </c>
    </row>
    <row r="17" spans="1:6" s="33" customFormat="1" ht="15.75">
      <c r="A17" s="44" t="s">
        <v>53</v>
      </c>
      <c r="B17" s="44"/>
      <c r="C17" s="46"/>
      <c r="D17" s="48"/>
      <c r="E17" s="47"/>
      <c r="F17" s="47"/>
    </row>
    <row r="18" spans="1:6" ht="31.5">
      <c r="A18" s="10" t="s">
        <v>10</v>
      </c>
      <c r="B18" s="11" t="s">
        <v>27</v>
      </c>
      <c r="C18" s="43">
        <f>'Исх.данные'!O18</f>
        <v>6</v>
      </c>
      <c r="D18" s="36" t="s">
        <v>60</v>
      </c>
      <c r="E18" s="36" t="s">
        <v>61</v>
      </c>
      <c r="F18" s="36" t="s">
        <v>60</v>
      </c>
    </row>
    <row r="19" spans="1:6" ht="39" customHeight="1">
      <c r="A19" s="10" t="s">
        <v>11</v>
      </c>
      <c r="B19" s="11" t="s">
        <v>28</v>
      </c>
      <c r="C19" s="43">
        <f>'Исх.данные'!O19</f>
        <v>4</v>
      </c>
      <c r="D19" s="36" t="s">
        <v>60</v>
      </c>
      <c r="E19" s="36" t="s">
        <v>93</v>
      </c>
      <c r="F19" s="36" t="s">
        <v>94</v>
      </c>
    </row>
    <row r="20" spans="1:6" ht="35.25" customHeight="1">
      <c r="A20" s="10" t="s">
        <v>12</v>
      </c>
      <c r="B20" s="11" t="s">
        <v>29</v>
      </c>
      <c r="C20" s="43">
        <f>'Исх.данные'!O20</f>
        <v>0.3333333333333333</v>
      </c>
      <c r="D20" s="36" t="s">
        <v>95</v>
      </c>
      <c r="E20" s="36" t="s">
        <v>96</v>
      </c>
      <c r="F20" s="36" t="s">
        <v>94</v>
      </c>
    </row>
    <row r="21" spans="1:6" s="33" customFormat="1" ht="15.75">
      <c r="A21" s="44" t="s">
        <v>54</v>
      </c>
      <c r="B21" s="44"/>
      <c r="C21" s="46"/>
      <c r="D21" s="47"/>
      <c r="E21" s="47"/>
      <c r="F21" s="47"/>
    </row>
    <row r="22" spans="1:6" ht="31.5">
      <c r="A22" s="10" t="s">
        <v>13</v>
      </c>
      <c r="B22" s="11" t="s">
        <v>30</v>
      </c>
      <c r="C22" s="43">
        <f>'Исх.данные'!O22</f>
        <v>5.454545454545454</v>
      </c>
      <c r="D22" s="36" t="s">
        <v>60</v>
      </c>
      <c r="E22" s="36" t="s">
        <v>61</v>
      </c>
      <c r="F22" s="36" t="s">
        <v>60</v>
      </c>
    </row>
    <row r="23" spans="1:6" ht="31.5">
      <c r="A23" s="10" t="s">
        <v>14</v>
      </c>
      <c r="B23" s="11" t="s">
        <v>31</v>
      </c>
      <c r="C23" s="43">
        <f>'Исх.данные'!O23</f>
        <v>4.545454545454546</v>
      </c>
      <c r="D23" s="36" t="s">
        <v>60</v>
      </c>
      <c r="E23" s="36" t="s">
        <v>61</v>
      </c>
      <c r="F23" s="36" t="s">
        <v>60</v>
      </c>
    </row>
    <row r="24" spans="1:6" s="33" customFormat="1" ht="15.75">
      <c r="A24" s="44" t="s">
        <v>55</v>
      </c>
      <c r="B24" s="44"/>
      <c r="C24" s="46"/>
      <c r="D24" s="47"/>
      <c r="E24" s="47"/>
      <c r="F24" s="47"/>
    </row>
    <row r="25" spans="1:6" ht="47.25">
      <c r="A25" s="10" t="s">
        <v>15</v>
      </c>
      <c r="B25" s="11" t="s">
        <v>38</v>
      </c>
      <c r="C25" s="43">
        <f>'Исх.данные'!O25</f>
        <v>5</v>
      </c>
      <c r="D25" s="36" t="s">
        <v>60</v>
      </c>
      <c r="E25" s="36" t="s">
        <v>93</v>
      </c>
      <c r="F25" s="36" t="s">
        <v>94</v>
      </c>
    </row>
    <row r="26" spans="1:6" ht="63">
      <c r="A26" s="10" t="s">
        <v>16</v>
      </c>
      <c r="B26" s="11" t="s">
        <v>39</v>
      </c>
      <c r="C26" s="43">
        <f>'Исх.данные'!O26</f>
        <v>1.6666666666666667</v>
      </c>
      <c r="D26" s="36" t="s">
        <v>60</v>
      </c>
      <c r="E26" s="36" t="s">
        <v>97</v>
      </c>
      <c r="F26" s="36" t="s">
        <v>98</v>
      </c>
    </row>
    <row r="28" spans="2:3" ht="15.75">
      <c r="B28" s="12" t="s">
        <v>59</v>
      </c>
      <c r="C28" s="9">
        <v>72.5</v>
      </c>
    </row>
  </sheetData>
  <sheetProtection/>
  <mergeCells count="1">
    <mergeCell ref="B1:E1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B1">
      <selection activeCell="G18" sqref="G18"/>
    </sheetView>
  </sheetViews>
  <sheetFormatPr defaultColWidth="9.140625" defaultRowHeight="15"/>
  <cols>
    <col min="1" max="1" width="12.57421875" style="17" hidden="1" customWidth="1"/>
    <col min="2" max="2" width="5.421875" style="17" customWidth="1"/>
    <col min="3" max="3" width="35.8515625" style="17" customWidth="1"/>
    <col min="4" max="4" width="13.8515625" style="17" customWidth="1"/>
    <col min="5" max="5" width="16.00390625" style="17" customWidth="1"/>
    <col min="6" max="6" width="18.421875" style="17" customWidth="1"/>
    <col min="7" max="16384" width="9.140625" style="17" customWidth="1"/>
  </cols>
  <sheetData>
    <row r="1" ht="15.75">
      <c r="F1" s="18"/>
    </row>
    <row r="2" spans="1:6" ht="15.75">
      <c r="A2" s="19"/>
      <c r="B2" s="59" t="s">
        <v>65</v>
      </c>
      <c r="C2" s="59"/>
      <c r="D2" s="59"/>
      <c r="E2" s="59"/>
      <c r="F2" s="59"/>
    </row>
    <row r="3" spans="2:6" ht="15.75">
      <c r="B3" s="59" t="s">
        <v>66</v>
      </c>
      <c r="C3" s="59"/>
      <c r="D3" s="59"/>
      <c r="E3" s="59"/>
      <c r="F3" s="59"/>
    </row>
    <row r="4" spans="2:6" ht="15.75">
      <c r="B4" s="59" t="s">
        <v>67</v>
      </c>
      <c r="C4" s="59"/>
      <c r="D4" s="59"/>
      <c r="E4" s="59"/>
      <c r="F4" s="59"/>
    </row>
    <row r="5" spans="2:6" ht="15.75">
      <c r="B5" s="59" t="s">
        <v>104</v>
      </c>
      <c r="C5" s="59"/>
      <c r="D5" s="59"/>
      <c r="E5" s="59"/>
      <c r="F5" s="59"/>
    </row>
    <row r="7" spans="1:6" s="20" customFormat="1" ht="63.75">
      <c r="A7" s="20" t="s">
        <v>68</v>
      </c>
      <c r="B7" s="21" t="s">
        <v>36</v>
      </c>
      <c r="C7" s="21" t="s">
        <v>69</v>
      </c>
      <c r="D7" s="22" t="s">
        <v>70</v>
      </c>
      <c r="E7" s="21" t="s">
        <v>71</v>
      </c>
      <c r="F7" s="21" t="s">
        <v>72</v>
      </c>
    </row>
    <row r="8" spans="2:6" s="23" customFormat="1" ht="11.25">
      <c r="B8" s="24">
        <v>1</v>
      </c>
      <c r="C8" s="24">
        <v>2</v>
      </c>
      <c r="D8" s="24">
        <v>3</v>
      </c>
      <c r="E8" s="24">
        <v>4</v>
      </c>
      <c r="F8" s="24">
        <v>5</v>
      </c>
    </row>
    <row r="9" spans="1:6" ht="24.75" customHeight="1">
      <c r="A9" s="25">
        <f aca="true" t="shared" si="0" ref="A9:A19">E9/F9</f>
        <v>1</v>
      </c>
      <c r="B9" s="26">
        <v>1</v>
      </c>
      <c r="C9" s="27" t="s">
        <v>73</v>
      </c>
      <c r="D9" s="28">
        <v>5</v>
      </c>
      <c r="E9" s="29">
        <v>53</v>
      </c>
      <c r="F9" s="29">
        <v>53</v>
      </c>
    </row>
    <row r="10" spans="1:6" ht="24.75" customHeight="1">
      <c r="A10" s="25">
        <f>E10/F10</f>
        <v>0.9622641509433962</v>
      </c>
      <c r="B10" s="26">
        <v>2</v>
      </c>
      <c r="C10" s="27" t="s">
        <v>78</v>
      </c>
      <c r="D10" s="28">
        <v>4.81</v>
      </c>
      <c r="E10" s="29">
        <v>51</v>
      </c>
      <c r="F10" s="29">
        <v>53</v>
      </c>
    </row>
    <row r="11" spans="1:6" ht="24.75" customHeight="1">
      <c r="A11" s="25">
        <f>E11/F11</f>
        <v>0.9605263157894737</v>
      </c>
      <c r="B11" s="26">
        <v>3</v>
      </c>
      <c r="C11" s="27" t="s">
        <v>74</v>
      </c>
      <c r="D11" s="28">
        <v>4.8</v>
      </c>
      <c r="E11" s="29">
        <v>73</v>
      </c>
      <c r="F11" s="29">
        <v>76</v>
      </c>
    </row>
    <row r="12" spans="1:6" ht="24.75" customHeight="1">
      <c r="A12" s="25">
        <f t="shared" si="0"/>
        <v>0.8490566037735849</v>
      </c>
      <c r="B12" s="26">
        <v>4</v>
      </c>
      <c r="C12" s="27" t="s">
        <v>80</v>
      </c>
      <c r="D12" s="28">
        <v>4.62</v>
      </c>
      <c r="E12" s="29">
        <v>45</v>
      </c>
      <c r="F12" s="29">
        <v>53</v>
      </c>
    </row>
    <row r="13" spans="1:6" ht="24.75" customHeight="1">
      <c r="A13" s="25">
        <f t="shared" si="0"/>
        <v>0.9056603773584906</v>
      </c>
      <c r="B13" s="26">
        <v>5</v>
      </c>
      <c r="C13" s="27" t="s">
        <v>79</v>
      </c>
      <c r="D13" s="28">
        <v>4.53</v>
      </c>
      <c r="E13" s="29">
        <v>48</v>
      </c>
      <c r="F13" s="29">
        <v>53</v>
      </c>
    </row>
    <row r="14" spans="1:6" ht="24.75" customHeight="1">
      <c r="A14" s="25">
        <f t="shared" si="0"/>
        <v>0.8490566037735849</v>
      </c>
      <c r="B14" s="26">
        <v>6</v>
      </c>
      <c r="C14" s="27" t="s">
        <v>75</v>
      </c>
      <c r="D14" s="28">
        <v>4.25</v>
      </c>
      <c r="E14" s="29">
        <v>45</v>
      </c>
      <c r="F14" s="29">
        <v>53</v>
      </c>
    </row>
    <row r="15" spans="1:6" ht="24.75" customHeight="1">
      <c r="A15" s="25">
        <f t="shared" si="0"/>
        <v>0.8490566037735849</v>
      </c>
      <c r="B15" s="26">
        <v>7</v>
      </c>
      <c r="C15" s="27" t="s">
        <v>81</v>
      </c>
      <c r="D15" s="28">
        <v>4.25</v>
      </c>
      <c r="E15" s="29">
        <v>45</v>
      </c>
      <c r="F15" s="29">
        <v>53</v>
      </c>
    </row>
    <row r="16" spans="1:6" ht="24.75" customHeight="1">
      <c r="A16" s="25">
        <f t="shared" si="0"/>
        <v>0.8490566037735849</v>
      </c>
      <c r="B16" s="26">
        <v>8</v>
      </c>
      <c r="C16" s="27" t="s">
        <v>76</v>
      </c>
      <c r="D16" s="28">
        <v>4.25</v>
      </c>
      <c r="E16" s="29">
        <v>45</v>
      </c>
      <c r="F16" s="29">
        <v>53</v>
      </c>
    </row>
    <row r="17" spans="1:6" ht="24.75" customHeight="1">
      <c r="A17" s="25">
        <f t="shared" si="0"/>
        <v>0.79</v>
      </c>
      <c r="B17" s="26">
        <v>9</v>
      </c>
      <c r="C17" s="27" t="s">
        <v>83</v>
      </c>
      <c r="D17" s="28">
        <v>3.95</v>
      </c>
      <c r="E17" s="29">
        <v>79</v>
      </c>
      <c r="F17" s="29">
        <v>100</v>
      </c>
    </row>
    <row r="18" spans="1:6" ht="24.75" customHeight="1">
      <c r="A18" s="25">
        <f t="shared" si="0"/>
        <v>0.6271186440677966</v>
      </c>
      <c r="B18" s="26">
        <v>10</v>
      </c>
      <c r="C18" s="27" t="s">
        <v>77</v>
      </c>
      <c r="D18" s="28">
        <v>3.14</v>
      </c>
      <c r="E18" s="29">
        <v>37</v>
      </c>
      <c r="F18" s="29">
        <v>59</v>
      </c>
    </row>
    <row r="19" spans="1:6" ht="24.75" customHeight="1">
      <c r="A19" s="25">
        <f t="shared" si="0"/>
        <v>0.6210526315789474</v>
      </c>
      <c r="B19" s="26">
        <v>11</v>
      </c>
      <c r="C19" s="27" t="s">
        <v>82</v>
      </c>
      <c r="D19" s="28">
        <v>3.11</v>
      </c>
      <c r="E19" s="29">
        <v>59</v>
      </c>
      <c r="F19" s="29">
        <v>95</v>
      </c>
    </row>
    <row r="20" spans="2:6" ht="36" customHeight="1">
      <c r="B20" s="60" t="s">
        <v>84</v>
      </c>
      <c r="C20" s="61"/>
      <c r="D20" s="28">
        <f>SUM(D9:D19)/11</f>
        <v>4.246363636363637</v>
      </c>
      <c r="E20" s="29" t="s">
        <v>85</v>
      </c>
      <c r="F20" s="29" t="s">
        <v>85</v>
      </c>
    </row>
  </sheetData>
  <sheetProtection/>
  <mergeCells count="5">
    <mergeCell ref="B2:F2"/>
    <mergeCell ref="B3:F3"/>
    <mergeCell ref="B4:F4"/>
    <mergeCell ref="B20:C20"/>
    <mergeCell ref="B5:F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2018-08-17T01:41:09Z</dcterms:modified>
  <cp:category/>
  <cp:version/>
  <cp:contentType/>
  <cp:contentStatus/>
</cp:coreProperties>
</file>